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583A148F-CA9E-4FDD-9A30-DA90B8020A9A}" xr6:coauthVersionLast="47" xr6:coauthVersionMax="47" xr10:uidLastSave="{00000000-0000-0000-0000-000000000000}"/>
  <bookViews>
    <workbookView xWindow="-120" yWindow="-120" windowWidth="29040" windowHeight="15840" tabRatio="561" xr2:uid="{00000000-000D-0000-FFFF-FFFF00000000}"/>
  </bookViews>
  <sheets>
    <sheet name="Горизонтальный сайдинг_забор" sheetId="9" r:id="rId1"/>
    <sheet name="Вертикальный сайдинг_забор" sheetId="10" r:id="rId2"/>
  </sheets>
  <definedNames>
    <definedName name="_xlnm.Print_Area" localSheetId="1">'Вертикальный сайдинг_забор'!$A$1:$Q$24</definedName>
    <definedName name="_xlnm.Print_Area" localSheetId="0">'Горизонтальный сайдинг_забор'!$A$1:$AR$24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9" l="1"/>
  <c r="C19" i="10"/>
  <c r="D15" i="10"/>
  <c r="D13" i="10"/>
  <c r="D14" i="10" s="1"/>
  <c r="D11" i="10"/>
  <c r="D15" i="9"/>
  <c r="D11" i="9"/>
  <c r="D10" i="9"/>
  <c r="C15" i="10"/>
  <c r="C14" i="10"/>
  <c r="D18" i="10"/>
  <c r="D9" i="10"/>
  <c r="D13" i="9"/>
  <c r="AB2" i="10" l="1"/>
  <c r="AC2" i="10"/>
  <c r="D19" i="10" s="1"/>
  <c r="D20" i="10" s="1"/>
  <c r="D10" i="10"/>
  <c r="D17" i="10"/>
  <c r="D14" i="9"/>
  <c r="D19" i="9"/>
  <c r="D18" i="9"/>
  <c r="D17" i="9"/>
  <c r="C14" i="9"/>
  <c r="C15" i="9" s="1"/>
  <c r="D9" i="9"/>
  <c r="AO8" i="9"/>
  <c r="BA8" i="9" s="1"/>
  <c r="AN8" i="9"/>
  <c r="AZ8" i="9" s="1"/>
  <c r="AM8" i="9"/>
  <c r="AY8" i="9" s="1"/>
  <c r="AL8" i="9"/>
  <c r="AX8" i="9" s="1"/>
  <c r="AK8" i="9"/>
  <c r="AW8" i="9" s="1"/>
  <c r="AJ8" i="9"/>
  <c r="AV8" i="9" s="1"/>
  <c r="AI8" i="9"/>
  <c r="AU8" i="9" s="1"/>
  <c r="AH8" i="9"/>
  <c r="AT8" i="9" s="1"/>
  <c r="AG8" i="9"/>
  <c r="AS8" i="9" s="1"/>
  <c r="AF8" i="9"/>
  <c r="AR8" i="9" s="1"/>
  <c r="AE8" i="9"/>
  <c r="AQ8" i="9" s="1"/>
  <c r="AD8" i="9"/>
  <c r="AP8" i="9" s="1"/>
  <c r="AO7" i="9"/>
  <c r="BA7" i="9" s="1"/>
  <c r="AN7" i="9"/>
  <c r="AZ7" i="9" s="1"/>
  <c r="AM7" i="9"/>
  <c r="AY7" i="9" s="1"/>
  <c r="AL7" i="9"/>
  <c r="AX7" i="9" s="1"/>
  <c r="AK7" i="9"/>
  <c r="AW7" i="9" s="1"/>
  <c r="AJ7" i="9"/>
  <c r="AV7" i="9" s="1"/>
  <c r="AI7" i="9"/>
  <c r="AU7" i="9" s="1"/>
  <c r="AH7" i="9"/>
  <c r="AT7" i="9" s="1"/>
  <c r="AG7" i="9"/>
  <c r="AS7" i="9" s="1"/>
  <c r="AF7" i="9"/>
  <c r="AR7" i="9" s="1"/>
  <c r="AE7" i="9"/>
  <c r="AQ7" i="9" s="1"/>
  <c r="AD7" i="9"/>
  <c r="AP7" i="9" s="1"/>
  <c r="AO6" i="9"/>
  <c r="BA6" i="9" s="1"/>
  <c r="AN6" i="9"/>
  <c r="AZ6" i="9" s="1"/>
  <c r="AM6" i="9"/>
  <c r="AY6" i="9" s="1"/>
  <c r="AL6" i="9"/>
  <c r="AX6" i="9" s="1"/>
  <c r="AK6" i="9"/>
  <c r="AW6" i="9" s="1"/>
  <c r="AJ6" i="9"/>
  <c r="AV6" i="9" s="1"/>
  <c r="AI6" i="9"/>
  <c r="AU6" i="9" s="1"/>
  <c r="AH6" i="9"/>
  <c r="AT6" i="9" s="1"/>
  <c r="AG6" i="9"/>
  <c r="AS6" i="9" s="1"/>
  <c r="AF6" i="9"/>
  <c r="AR6" i="9" s="1"/>
  <c r="AE6" i="9"/>
  <c r="AQ6" i="9" s="1"/>
  <c r="AD6" i="9"/>
  <c r="AP6" i="9" s="1"/>
  <c r="AO5" i="9"/>
  <c r="BA5" i="9" s="1"/>
  <c r="AN5" i="9"/>
  <c r="AZ5" i="9" s="1"/>
  <c r="AM5" i="9"/>
  <c r="AY5" i="9" s="1"/>
  <c r="AL5" i="9"/>
  <c r="AX5" i="9" s="1"/>
  <c r="AK5" i="9"/>
  <c r="AW5" i="9" s="1"/>
  <c r="AJ5" i="9"/>
  <c r="AV5" i="9" s="1"/>
  <c r="AI5" i="9"/>
  <c r="AU5" i="9" s="1"/>
  <c r="AH5" i="9"/>
  <c r="AT5" i="9" s="1"/>
  <c r="AG5" i="9"/>
  <c r="AS5" i="9" s="1"/>
  <c r="AF5" i="9"/>
  <c r="AR5" i="9" s="1"/>
  <c r="AE5" i="9"/>
  <c r="AQ5" i="9" s="1"/>
  <c r="AD5" i="9"/>
  <c r="AP5" i="9" s="1"/>
  <c r="AO4" i="9"/>
  <c r="BA4" i="9" s="1"/>
  <c r="AN4" i="9"/>
  <c r="AZ4" i="9" s="1"/>
  <c r="AM4" i="9"/>
  <c r="AY4" i="9" s="1"/>
  <c r="AL4" i="9"/>
  <c r="AX4" i="9" s="1"/>
  <c r="AK4" i="9"/>
  <c r="AW4" i="9" s="1"/>
  <c r="AJ4" i="9"/>
  <c r="AV4" i="9" s="1"/>
  <c r="AI4" i="9"/>
  <c r="AU4" i="9" s="1"/>
  <c r="AH4" i="9"/>
  <c r="AT4" i="9" s="1"/>
  <c r="AG4" i="9"/>
  <c r="AS4" i="9" s="1"/>
  <c r="AF4" i="9"/>
  <c r="AR4" i="9" s="1"/>
  <c r="AE4" i="9"/>
  <c r="AQ4" i="9" s="1"/>
  <c r="AD4" i="9"/>
  <c r="AP4" i="9" s="1"/>
  <c r="AO3" i="9"/>
  <c r="BA3" i="9" s="1"/>
  <c r="AN3" i="9"/>
  <c r="AZ3" i="9" s="1"/>
  <c r="AM3" i="9"/>
  <c r="AY3" i="9" s="1"/>
  <c r="AL3" i="9"/>
  <c r="AX3" i="9" s="1"/>
  <c r="AK3" i="9"/>
  <c r="AW3" i="9" s="1"/>
  <c r="AJ3" i="9"/>
  <c r="AV3" i="9" s="1"/>
  <c r="AI3" i="9"/>
  <c r="AU3" i="9" s="1"/>
  <c r="AH3" i="9"/>
  <c r="AT3" i="9" s="1"/>
  <c r="AG3" i="9"/>
  <c r="AS3" i="9" s="1"/>
  <c r="AF3" i="9"/>
  <c r="AR3" i="9" s="1"/>
  <c r="AE3" i="9"/>
  <c r="AQ3" i="9" s="1"/>
  <c r="AD3" i="9"/>
  <c r="AP3" i="9" s="1"/>
  <c r="X2" i="9"/>
  <c r="W2" i="9"/>
  <c r="V2" i="9"/>
  <c r="D20" i="9" l="1"/>
  <c r="D21" i="9" s="1"/>
  <c r="D12" i="10"/>
  <c r="D12" i="9"/>
</calcChain>
</file>

<file path=xl/sharedStrings.xml><?xml version="1.0" encoding="utf-8"?>
<sst xmlns="http://schemas.openxmlformats.org/spreadsheetml/2006/main" count="95" uniqueCount="42">
  <si>
    <t>шт</t>
  </si>
  <si>
    <t>-</t>
  </si>
  <si>
    <t>Количество секций</t>
  </si>
  <si>
    <t>Стартовая планка</t>
  </si>
  <si>
    <t>Крышка</t>
  </si>
  <si>
    <t>Панель сайдинга</t>
  </si>
  <si>
    <t>Монтажная высота секции, (Н) м</t>
  </si>
  <si>
    <t>Высота верт. трубы 20х40 (h), м</t>
  </si>
  <si>
    <t>Боковая планка (H)</t>
  </si>
  <si>
    <t>Корабельная доска</t>
  </si>
  <si>
    <t>ЭкоБрус</t>
  </si>
  <si>
    <t>ЭкоБрус New</t>
  </si>
  <si>
    <t>Блок-хаус New</t>
  </si>
  <si>
    <t>КвадроБрус</t>
  </si>
  <si>
    <t>П-шир</t>
  </si>
  <si>
    <t>О-шир</t>
  </si>
  <si>
    <t>Отступ</t>
  </si>
  <si>
    <t>Блок-хаус</t>
  </si>
  <si>
    <t>сайдинг</t>
  </si>
  <si>
    <t>Корабельная_доска</t>
  </si>
  <si>
    <t>ЭкоБрус_New</t>
  </si>
  <si>
    <t>Блокхаус_New</t>
  </si>
  <si>
    <t>Блокхаус</t>
  </si>
  <si>
    <t xml:space="preserve">Подсистема </t>
  </si>
  <si>
    <t>Заполнение</t>
  </si>
  <si>
    <t>п.м</t>
  </si>
  <si>
    <t>Вертикаль</t>
  </si>
  <si>
    <t>Саморез Daxmer Pro 1000 4,8х16</t>
  </si>
  <si>
    <t>Саморез ПШС 4,2х16</t>
  </si>
  <si>
    <t>Выбрать из списка</t>
  </si>
  <si>
    <t>Ввести значение</t>
  </si>
  <si>
    <t>Труба 40х20х1.0х2500 Zn (041628)</t>
  </si>
  <si>
    <t>Труба 40х20х1.0х2000 Zn (046273)</t>
  </si>
  <si>
    <t>Комплект крепежа для подсист. забора из сайдинга (675327)</t>
  </si>
  <si>
    <t>Столб 80х80х2,0х3000 RAL 7040 (068959)</t>
  </si>
  <si>
    <t>Высота секции 2 метра</t>
  </si>
  <si>
    <t>Комплект крепежа для подсистемы забора из сайдинга (675327)</t>
  </si>
  <si>
    <t>Ширина секции 2,54 метра</t>
  </si>
  <si>
    <t>Ширина секции 2,5 метра</t>
  </si>
  <si>
    <t>Высота секции 2,06 метра</t>
  </si>
  <si>
    <t>Крепежный уголок 50х50х35х1,8 (332278)</t>
  </si>
  <si>
    <t>Декоративная накладка 80х80 (от жалюзи)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</si>
</sst>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indent="2"/>
    </xf>
    <xf numFmtId="164" fontId="0" fillId="2" borderId="2" xfId="0" applyNumberFormat="1" applyFill="1" applyBorder="1" applyAlignment="1">
      <alignment horizontal="left" indent="2"/>
    </xf>
    <xf numFmtId="164" fontId="0" fillId="0" borderId="2" xfId="0" applyNumberFormat="1" applyBorder="1" applyAlignment="1">
      <alignment horizontal="left" indent="2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4" xfId="0" applyBorder="1" applyAlignment="1">
      <alignment horizontal="left" indent="1"/>
    </xf>
    <xf numFmtId="0" fontId="1" fillId="4" borderId="5" xfId="0" applyFont="1" applyFill="1" applyBorder="1" applyAlignment="1">
      <alignment horizontal="left" indent="6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left" indent="6"/>
    </xf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indent="1"/>
    </xf>
    <xf numFmtId="0" fontId="4" fillId="0" borderId="0" xfId="0" applyFont="1"/>
    <xf numFmtId="0" fontId="0" fillId="0" borderId="4" xfId="0" applyBorder="1" applyAlignment="1">
      <alignment horizontal="left" wrapText="1" indent="1"/>
    </xf>
    <xf numFmtId="3" fontId="0" fillId="0" borderId="4" xfId="0" applyNumberFormat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Обычный" xfId="0" builtinId="0"/>
  </cellStyles>
  <dxfs count="12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223629</xdr:colOff>
      <xdr:row>0</xdr:row>
      <xdr:rowOff>0</xdr:rowOff>
    </xdr:from>
    <xdr:to>
      <xdr:col>14</xdr:col>
      <xdr:colOff>604629</xdr:colOff>
      <xdr:row>22</xdr:row>
      <xdr:rowOff>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2E9271A-76C6-49F1-BDF9-D9219C7D7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1086" y="0"/>
          <a:ext cx="6510130" cy="438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268860</xdr:colOff>
      <xdr:row>1</xdr:row>
      <xdr:rowOff>149087</xdr:rowOff>
    </xdr:from>
    <xdr:to>
      <xdr:col>16</xdr:col>
      <xdr:colOff>91108</xdr:colOff>
      <xdr:row>21</xdr:row>
      <xdr:rowOff>87171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4B7451C-684A-41C8-A88A-9AD9F3020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4099" y="339587"/>
          <a:ext cx="6986705" cy="39385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179B2FA-099A-4C20-8B04-62FDEE0D73EE}" name="Корабельная_доска" displayName="Корабельная_доска" ref="AB14:AB17" totalsRowShown="0">
  <autoFilter ref="AB14:AB17" xr:uid="{52F512B5-F5EE-4EE3-B82B-4439FAA933ED}"/>
  <tableColumns count="1">
    <tableColumn id="1" xr3:uid="{CC1AB9CC-179E-4E86-B5CE-A6D4AED03AB4}" name="Корабельная доска" dataDxfId="1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CE7D8C-F57F-4414-A744-16B2C3DB9114}" name="Блокхаус_New5" displayName="Блокхаус_New5" ref="AW14:AW26" totalsRowShown="0">
  <autoFilter ref="AW14:AW26" xr:uid="{AFCE7D8C-F57F-4414-A744-16B2C3DB9114}"/>
  <tableColumns count="1">
    <tableColumn id="1" xr3:uid="{1316E99C-14BB-4576-B743-49C18AE297A5}" name="Блок-хаус New" dataDxfId="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397BA70-B90B-4E81-9218-195066A1217D}" name="Блокхаус6" displayName="Блокхаус6" ref="AY14:AY26" totalsRowShown="0">
  <autoFilter ref="AY14:AY26" xr:uid="{F397BA70-B90B-4E81-9218-195066A1217D}"/>
  <tableColumns count="1">
    <tableColumn id="1" xr3:uid="{AD07C036-F983-4EB1-9DC8-A231B90202E9}" name="Блок-хаус" dataDxfId="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18E5ED-94B6-46D6-BDB0-4FA21592A92A}" name="КвадроБрус7" displayName="КвадроБрус7" ref="BA14:BA26" totalsRowShown="0">
  <autoFilter ref="BA14:BA26" xr:uid="{E518E5ED-94B6-46D6-BDB0-4FA21592A92A}"/>
  <tableColumns count="1">
    <tableColumn id="1" xr3:uid="{4EDF56C8-C9D3-42AA-B662-E8EF84E78703}" name="КвадроБрус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8CFED73-9228-4E75-B824-26099BFEC922}" name="ЭкоБрус" displayName="ЭкоБрус" ref="AD14:AD16" totalsRowShown="0">
  <autoFilter ref="AD14:AD16" xr:uid="{CDE4FF92-8DC6-4FDD-B752-D76685B1CB66}"/>
  <tableColumns count="1">
    <tableColumn id="1" xr3:uid="{321ACE37-CE3A-4374-A06E-5FF9F8121381}" name="ЭкоБрус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E4E07CD-F973-400C-B49E-EFC75DFB6DD9}" name="ЭкоБрус_New" displayName="ЭкоБрус_New" ref="AF14:AF16" totalsRowShown="0">
  <autoFilter ref="AF14:AF16" xr:uid="{81839DAE-0018-4E85-A5B6-2FC599A6FEB0}"/>
  <tableColumns count="1">
    <tableColumn id="1" xr3:uid="{4B57401C-DBDD-4694-9F04-D14FD825E4A5}" name="ЭкоБрус New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CB0CE88-E72E-4AF1-90AE-2238BC126D4F}" name="Блокхаус_New" displayName="Блокхаус_New" ref="AH14:AH16" totalsRowShown="0">
  <autoFilter ref="AH14:AH16" xr:uid="{76D25432-DEB9-4476-A37E-8ED3FF1A841A}"/>
  <tableColumns count="1">
    <tableColumn id="1" xr3:uid="{C19C90F3-4E48-4473-95C0-5A83D8CBB382}" name="Блок-хаус New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4F83E3-27C2-480F-8299-73B5EB80C2B1}" name="Блокхаус" displayName="Блокхаус" ref="AJ14:AJ18" totalsRowShown="0">
  <autoFilter ref="AJ14:AJ18" xr:uid="{937C2E76-BB1B-4731-8128-CE5795AA7C1D}"/>
  <tableColumns count="1">
    <tableColumn id="1" xr3:uid="{28A7B33E-2CBF-46E4-A430-EB60C358CC3D}" name="Блок-хаус" dataDxfId="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E87FF47-F019-462D-8200-866F0A25DA00}" name="КвадроБрус" displayName="КвадроБрус" ref="AL14:AL17" totalsRowShown="0">
  <autoFilter ref="AL14:AL17" xr:uid="{3900A8F4-0AC9-411C-A677-B6E068AF78EE}"/>
  <tableColumns count="1">
    <tableColumn id="1" xr3:uid="{5D65F04E-1DFD-4146-AE49-F9E9DF797AF7}" name="КвадроБрус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440C16-3701-4381-A9DB-09169E2FE242}" name="Корабельная_доска2" displayName="Корабельная_доска2" ref="AQ14:AQ26" totalsRowShown="0">
  <autoFilter ref="AQ14:AQ26" xr:uid="{32440C16-3701-4381-A9DB-09169E2FE242}"/>
  <tableColumns count="1">
    <tableColumn id="1" xr3:uid="{F70BB891-DF78-425F-8A34-547145897199}" name="Корабельная доска" dataDxfId="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703D26-FE75-43A9-B5EC-A5780943391E}" name="ЭкоБрус3" displayName="ЭкоБрус3" ref="AS14:AS26" totalsRowShown="0">
  <autoFilter ref="AS14:AS26" xr:uid="{8E703D26-FE75-43A9-B5EC-A5780943391E}"/>
  <tableColumns count="1">
    <tableColumn id="1" xr3:uid="{CDA4D7A4-D692-4D3B-A451-0B5789B2C631}" name="ЭкоБрус" dataDxf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61327D-3FC8-450C-AEAA-F00AB34278D6}" name="ЭкоБрус_New4" displayName="ЭкоБрус_New4" ref="AU14:AU26" totalsRowShown="0">
  <autoFilter ref="AU14:AU26" xr:uid="{7161327D-3FC8-450C-AEAA-F00AB34278D6}"/>
  <tableColumns count="1">
    <tableColumn id="1" xr3:uid="{48612551-A291-4C71-952D-5CD9CD2EA985}" name="ЭкоБрус New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B234-37F5-4781-866A-4C2B76C430E8}">
  <sheetPr>
    <pageSetUpPr fitToPage="1"/>
  </sheetPr>
  <dimension ref="A1:BA41"/>
  <sheetViews>
    <sheetView showGridLines="0" tabSelected="1" zoomScale="115" zoomScaleNormal="115" zoomScaleSheetLayoutView="85" workbookViewId="0"/>
  </sheetViews>
  <sheetFormatPr defaultColWidth="0" defaultRowHeight="15" customHeight="1" zeroHeight="1" x14ac:dyDescent="0.25"/>
  <cols>
    <col min="1" max="1" width="5.140625" customWidth="1"/>
    <col min="2" max="2" width="40.42578125" customWidth="1"/>
    <col min="3" max="3" width="8.5703125" customWidth="1"/>
    <col min="4" max="4" width="13.42578125" customWidth="1"/>
    <col min="5" max="15" width="9.140625" customWidth="1"/>
    <col min="16" max="16" width="5.7109375" customWidth="1"/>
    <col min="17" max="18" width="9.140625" hidden="1" customWidth="1"/>
    <col min="19" max="19" width="13.42578125" hidden="1" customWidth="1"/>
    <col min="20" max="20" width="6.28515625" hidden="1" customWidth="1"/>
    <col min="21" max="21" width="7.7109375" hidden="1" customWidth="1"/>
    <col min="22" max="25" width="9.140625" hidden="1" customWidth="1"/>
    <col min="26" max="26" width="18.85546875" hidden="1" customWidth="1"/>
    <col min="27" max="27" width="7" hidden="1" customWidth="1"/>
    <col min="28" max="29" width="8.5703125" hidden="1" customWidth="1"/>
    <col min="30" max="41" width="6.140625" hidden="1" customWidth="1"/>
    <col min="42" max="53" width="6.85546875" hidden="1" customWidth="1"/>
    <col min="54" max="16384" width="9.140625" hidden="1"/>
  </cols>
  <sheetData>
    <row r="1" spans="1:53" ht="15" customHeight="1" x14ac:dyDescent="0.25">
      <c r="V1" t="s">
        <v>15</v>
      </c>
      <c r="W1" t="s">
        <v>14</v>
      </c>
      <c r="X1" t="s">
        <v>16</v>
      </c>
      <c r="AD1" s="22" t="s">
        <v>6</v>
      </c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3" t="s">
        <v>7</v>
      </c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x14ac:dyDescent="0.25">
      <c r="B2" s="25" t="s">
        <v>21</v>
      </c>
      <c r="C2" s="25"/>
      <c r="D2" s="16" t="s">
        <v>29</v>
      </c>
      <c r="V2" s="6">
        <f>VLOOKUP($B$2,$Z$3:$AC$8,2,FALSE)</f>
        <v>361</v>
      </c>
      <c r="W2" s="6">
        <f>VLOOKUP($B$2,$Z$3:$AC$8,3,FALSE)</f>
        <v>334</v>
      </c>
      <c r="X2" s="6">
        <f>VLOOKUP($B$2,$Z$3:$AC$8,4,FALSE)</f>
        <v>17</v>
      </c>
      <c r="Z2" t="s">
        <v>18</v>
      </c>
      <c r="AA2" t="s">
        <v>15</v>
      </c>
      <c r="AB2" t="s">
        <v>14</v>
      </c>
      <c r="AC2" t="s">
        <v>16</v>
      </c>
      <c r="AD2" s="4">
        <v>1</v>
      </c>
      <c r="AE2" s="4">
        <v>2</v>
      </c>
      <c r="AF2" s="4">
        <v>3</v>
      </c>
      <c r="AG2" s="4">
        <v>4</v>
      </c>
      <c r="AH2" s="4">
        <v>5</v>
      </c>
      <c r="AI2" s="4">
        <v>6</v>
      </c>
      <c r="AJ2" s="4">
        <v>7</v>
      </c>
      <c r="AK2" s="4">
        <v>8</v>
      </c>
      <c r="AL2" s="4">
        <v>9</v>
      </c>
      <c r="AM2" s="4">
        <v>10</v>
      </c>
      <c r="AN2" s="4">
        <v>11</v>
      </c>
      <c r="AO2" s="4">
        <v>12</v>
      </c>
      <c r="AP2" s="4">
        <v>1</v>
      </c>
      <c r="AQ2" s="4">
        <v>2</v>
      </c>
      <c r="AR2" s="4">
        <v>3</v>
      </c>
      <c r="AS2" s="4">
        <v>4</v>
      </c>
      <c r="AT2" s="4">
        <v>5</v>
      </c>
      <c r="AU2" s="4">
        <v>6</v>
      </c>
      <c r="AV2" s="4">
        <v>7</v>
      </c>
      <c r="AW2" s="4">
        <v>8</v>
      </c>
      <c r="AX2" s="4">
        <v>9</v>
      </c>
      <c r="AY2" s="4">
        <v>10</v>
      </c>
      <c r="AZ2" s="4">
        <v>11</v>
      </c>
      <c r="BA2" s="4">
        <v>12</v>
      </c>
    </row>
    <row r="3" spans="1:53" x14ac:dyDescent="0.25">
      <c r="B3" s="7" t="s">
        <v>2</v>
      </c>
      <c r="C3" s="12">
        <v>0</v>
      </c>
      <c r="D3" s="16" t="s">
        <v>30</v>
      </c>
      <c r="Z3" t="s">
        <v>19</v>
      </c>
      <c r="AA3">
        <v>265</v>
      </c>
      <c r="AB3">
        <v>240</v>
      </c>
      <c r="AC3">
        <v>0</v>
      </c>
      <c r="AD3" s="2">
        <f t="shared" ref="AD3:AO3" si="0">(((AD2-1)*$AB$3+$AA$3)+$AC$3)/1000</f>
        <v>0.26500000000000001</v>
      </c>
      <c r="AE3" s="2">
        <f t="shared" si="0"/>
        <v>0.505</v>
      </c>
      <c r="AF3" s="2">
        <f t="shared" si="0"/>
        <v>0.745</v>
      </c>
      <c r="AG3" s="2">
        <f t="shared" si="0"/>
        <v>0.98499999999999999</v>
      </c>
      <c r="AH3" s="2">
        <f t="shared" si="0"/>
        <v>1.2250000000000001</v>
      </c>
      <c r="AI3" s="2">
        <f t="shared" si="0"/>
        <v>1.4650000000000001</v>
      </c>
      <c r="AJ3" s="2">
        <f t="shared" si="0"/>
        <v>1.7050000000000001</v>
      </c>
      <c r="AK3" s="2">
        <f t="shared" si="0"/>
        <v>1.9450000000000001</v>
      </c>
      <c r="AL3" s="2">
        <f t="shared" si="0"/>
        <v>2.1850000000000001</v>
      </c>
      <c r="AM3" s="2">
        <f t="shared" si="0"/>
        <v>2.4249999999999998</v>
      </c>
      <c r="AN3" s="2">
        <f t="shared" si="0"/>
        <v>2.665</v>
      </c>
      <c r="AO3" s="2">
        <f t="shared" si="0"/>
        <v>2.9049999999999998</v>
      </c>
      <c r="AP3" s="3">
        <f t="shared" ref="AP3:AP8" si="1">AD3-0.06</f>
        <v>0.20500000000000002</v>
      </c>
      <c r="AQ3" s="3">
        <f t="shared" ref="AQ3:BA8" si="2">AE3-0.06</f>
        <v>0.44500000000000001</v>
      </c>
      <c r="AR3" s="3">
        <f t="shared" si="2"/>
        <v>0.68500000000000005</v>
      </c>
      <c r="AS3" s="3">
        <f t="shared" si="2"/>
        <v>0.92500000000000004</v>
      </c>
      <c r="AT3" s="3">
        <f t="shared" si="2"/>
        <v>1.165</v>
      </c>
      <c r="AU3" s="3">
        <f t="shared" si="2"/>
        <v>1.405</v>
      </c>
      <c r="AV3" s="3">
        <f t="shared" si="2"/>
        <v>1.645</v>
      </c>
      <c r="AW3" s="3">
        <f t="shared" si="2"/>
        <v>1.885</v>
      </c>
      <c r="AX3" s="3">
        <f t="shared" si="2"/>
        <v>2.125</v>
      </c>
      <c r="AY3" s="3">
        <f t="shared" si="2"/>
        <v>2.3649999999999998</v>
      </c>
      <c r="AZ3" s="3">
        <f t="shared" si="2"/>
        <v>2.605</v>
      </c>
      <c r="BA3" s="3">
        <f t="shared" si="2"/>
        <v>2.8449999999999998</v>
      </c>
    </row>
    <row r="4" spans="1:53" x14ac:dyDescent="0.25">
      <c r="B4" s="27" t="s">
        <v>38</v>
      </c>
      <c r="C4" s="28"/>
      <c r="D4" s="16"/>
      <c r="Z4" t="s">
        <v>10</v>
      </c>
      <c r="AA4">
        <v>345</v>
      </c>
      <c r="AB4">
        <v>320</v>
      </c>
      <c r="AC4">
        <v>35</v>
      </c>
      <c r="AD4" s="2">
        <f t="shared" ref="AD4:AO4" si="3">(((AD2-1)*$AB$4+$AA$4)+$AC$4)/1000</f>
        <v>0.38</v>
      </c>
      <c r="AE4" s="2">
        <f t="shared" si="3"/>
        <v>0.7</v>
      </c>
      <c r="AF4" s="2">
        <f t="shared" si="3"/>
        <v>1.02</v>
      </c>
      <c r="AG4" s="2">
        <f t="shared" si="3"/>
        <v>1.34</v>
      </c>
      <c r="AH4" s="2">
        <f t="shared" si="3"/>
        <v>1.66</v>
      </c>
      <c r="AI4" s="2">
        <f t="shared" si="3"/>
        <v>1.98</v>
      </c>
      <c r="AJ4" s="2">
        <f t="shared" si="3"/>
        <v>2.2999999999999998</v>
      </c>
      <c r="AK4" s="2">
        <f t="shared" si="3"/>
        <v>2.62</v>
      </c>
      <c r="AL4" s="2">
        <f t="shared" si="3"/>
        <v>2.94</v>
      </c>
      <c r="AM4" s="2">
        <f t="shared" si="3"/>
        <v>3.26</v>
      </c>
      <c r="AN4" s="2">
        <f t="shared" si="3"/>
        <v>3.58</v>
      </c>
      <c r="AO4" s="2">
        <f t="shared" si="3"/>
        <v>3.9</v>
      </c>
      <c r="AP4" s="3">
        <f t="shared" si="1"/>
        <v>0.32</v>
      </c>
      <c r="AQ4" s="3">
        <f t="shared" si="2"/>
        <v>0.6399999999999999</v>
      </c>
      <c r="AR4" s="3">
        <f t="shared" si="2"/>
        <v>0.96</v>
      </c>
      <c r="AS4" s="3">
        <f t="shared" si="2"/>
        <v>1.28</v>
      </c>
      <c r="AT4" s="3">
        <f t="shared" si="2"/>
        <v>1.5999999999999999</v>
      </c>
      <c r="AU4" s="3">
        <f t="shared" si="2"/>
        <v>1.92</v>
      </c>
      <c r="AV4" s="3">
        <f t="shared" si="2"/>
        <v>2.2399999999999998</v>
      </c>
      <c r="AW4" s="3">
        <f t="shared" si="2"/>
        <v>2.56</v>
      </c>
      <c r="AX4" s="3">
        <f t="shared" si="2"/>
        <v>2.88</v>
      </c>
      <c r="AY4" s="3">
        <f t="shared" si="2"/>
        <v>3.1999999999999997</v>
      </c>
      <c r="AZ4" s="3">
        <f t="shared" si="2"/>
        <v>3.52</v>
      </c>
      <c r="BA4" s="3">
        <f t="shared" si="2"/>
        <v>3.84</v>
      </c>
    </row>
    <row r="5" spans="1:53" x14ac:dyDescent="0.25">
      <c r="B5" s="27" t="s">
        <v>39</v>
      </c>
      <c r="C5" s="28"/>
      <c r="D5" s="16"/>
      <c r="Z5" t="s">
        <v>20</v>
      </c>
      <c r="AA5">
        <v>366</v>
      </c>
      <c r="AB5">
        <v>332</v>
      </c>
      <c r="AC5">
        <v>35</v>
      </c>
      <c r="AD5" s="2">
        <f t="shared" ref="AD5:AO5" si="4">(((AD2-1)*$AB$5+$AA$5)+$AC$5)/1000</f>
        <v>0.40100000000000002</v>
      </c>
      <c r="AE5" s="2">
        <f t="shared" si="4"/>
        <v>0.73299999999999998</v>
      </c>
      <c r="AF5" s="2">
        <f t="shared" si="4"/>
        <v>1.0649999999999999</v>
      </c>
      <c r="AG5" s="2">
        <f t="shared" si="4"/>
        <v>1.397</v>
      </c>
      <c r="AH5" s="2">
        <f t="shared" si="4"/>
        <v>1.7290000000000001</v>
      </c>
      <c r="AI5" s="2">
        <f t="shared" si="4"/>
        <v>2.0609999999999999</v>
      </c>
      <c r="AJ5" s="2">
        <f t="shared" si="4"/>
        <v>2.3929999999999998</v>
      </c>
      <c r="AK5" s="2">
        <f t="shared" si="4"/>
        <v>2.7250000000000001</v>
      </c>
      <c r="AL5" s="2">
        <f t="shared" si="4"/>
        <v>3.0569999999999999</v>
      </c>
      <c r="AM5" s="2">
        <f t="shared" si="4"/>
        <v>3.3889999999999998</v>
      </c>
      <c r="AN5" s="2">
        <f t="shared" si="4"/>
        <v>3.7210000000000001</v>
      </c>
      <c r="AO5" s="2">
        <f t="shared" si="4"/>
        <v>4.0529999999999999</v>
      </c>
      <c r="AP5" s="3">
        <f t="shared" si="1"/>
        <v>0.34100000000000003</v>
      </c>
      <c r="AQ5" s="3">
        <f t="shared" si="2"/>
        <v>0.67300000000000004</v>
      </c>
      <c r="AR5" s="3">
        <f t="shared" si="2"/>
        <v>1.0049999999999999</v>
      </c>
      <c r="AS5" s="3">
        <f t="shared" si="2"/>
        <v>1.337</v>
      </c>
      <c r="AT5" s="3">
        <f t="shared" si="2"/>
        <v>1.669</v>
      </c>
      <c r="AU5" s="3">
        <f t="shared" si="2"/>
        <v>2.0009999999999999</v>
      </c>
      <c r="AV5" s="3">
        <f t="shared" si="2"/>
        <v>2.3329999999999997</v>
      </c>
      <c r="AW5" s="3">
        <f t="shared" si="2"/>
        <v>2.665</v>
      </c>
      <c r="AX5" s="3">
        <f t="shared" si="2"/>
        <v>2.9969999999999999</v>
      </c>
      <c r="AY5" s="3">
        <f t="shared" si="2"/>
        <v>3.3289999999999997</v>
      </c>
      <c r="AZ5" s="3">
        <f>AN5-0.06</f>
        <v>3.661</v>
      </c>
      <c r="BA5" s="3">
        <f t="shared" si="2"/>
        <v>3.9929999999999999</v>
      </c>
    </row>
    <row r="6" spans="1:53" x14ac:dyDescent="0.25">
      <c r="B6" s="26"/>
      <c r="C6" s="26"/>
      <c r="Z6" t="s">
        <v>21</v>
      </c>
      <c r="AA6">
        <v>361</v>
      </c>
      <c r="AB6">
        <v>334</v>
      </c>
      <c r="AC6">
        <v>17</v>
      </c>
      <c r="AD6" s="2">
        <f t="shared" ref="AD6:AO6" si="5">(((AD2-1)*$AB$6+$AA$6)+$AC$6)/1000</f>
        <v>0.378</v>
      </c>
      <c r="AE6" s="2">
        <f t="shared" si="5"/>
        <v>0.71199999999999997</v>
      </c>
      <c r="AF6" s="2">
        <f t="shared" si="5"/>
        <v>1.046</v>
      </c>
      <c r="AG6" s="2">
        <f t="shared" si="5"/>
        <v>1.38</v>
      </c>
      <c r="AH6" s="2">
        <f t="shared" si="5"/>
        <v>1.714</v>
      </c>
      <c r="AI6" s="2">
        <f t="shared" si="5"/>
        <v>2.048</v>
      </c>
      <c r="AJ6" s="2">
        <f t="shared" si="5"/>
        <v>2.3820000000000001</v>
      </c>
      <c r="AK6" s="2">
        <f t="shared" si="5"/>
        <v>2.7160000000000002</v>
      </c>
      <c r="AL6" s="2">
        <f t="shared" si="5"/>
        <v>3.05</v>
      </c>
      <c r="AM6" s="2">
        <f t="shared" si="5"/>
        <v>3.3839999999999999</v>
      </c>
      <c r="AN6" s="2">
        <f t="shared" si="5"/>
        <v>3.718</v>
      </c>
      <c r="AO6" s="2">
        <f t="shared" si="5"/>
        <v>4.0519999999999996</v>
      </c>
      <c r="AP6" s="3">
        <f t="shared" si="1"/>
        <v>0.318</v>
      </c>
      <c r="AQ6" s="3">
        <f t="shared" si="2"/>
        <v>0.65199999999999991</v>
      </c>
      <c r="AR6" s="3">
        <f t="shared" si="2"/>
        <v>0.98599999999999999</v>
      </c>
      <c r="AS6" s="3">
        <f t="shared" si="2"/>
        <v>1.3199999999999998</v>
      </c>
      <c r="AT6" s="3">
        <f t="shared" si="2"/>
        <v>1.6539999999999999</v>
      </c>
      <c r="AU6" s="3">
        <f t="shared" si="2"/>
        <v>1.988</v>
      </c>
      <c r="AV6" s="3">
        <f t="shared" si="2"/>
        <v>2.3220000000000001</v>
      </c>
      <c r="AW6" s="3">
        <f t="shared" si="2"/>
        <v>2.6560000000000001</v>
      </c>
      <c r="AX6" s="3">
        <f t="shared" si="2"/>
        <v>2.9899999999999998</v>
      </c>
      <c r="AY6" s="3">
        <f t="shared" si="2"/>
        <v>3.3239999999999998</v>
      </c>
      <c r="AZ6" s="3">
        <f>AN6-0.06</f>
        <v>3.6579999999999999</v>
      </c>
      <c r="BA6" s="3">
        <f t="shared" si="2"/>
        <v>3.9919999999999995</v>
      </c>
    </row>
    <row r="7" spans="1:53" x14ac:dyDescent="0.25">
      <c r="Z7" t="s">
        <v>22</v>
      </c>
      <c r="AA7">
        <v>390</v>
      </c>
      <c r="AB7">
        <v>360</v>
      </c>
      <c r="AC7">
        <v>17</v>
      </c>
      <c r="AD7" s="2">
        <f t="shared" ref="AD7:AO7" si="6">(((AD2-1)*$AB$7+$AA$7)+$AC$7)/1000</f>
        <v>0.40699999999999997</v>
      </c>
      <c r="AE7" s="2">
        <f t="shared" si="6"/>
        <v>0.76700000000000002</v>
      </c>
      <c r="AF7" s="2">
        <f t="shared" si="6"/>
        <v>1.127</v>
      </c>
      <c r="AG7" s="2">
        <f t="shared" si="6"/>
        <v>1.4870000000000001</v>
      </c>
      <c r="AH7" s="2">
        <f t="shared" si="6"/>
        <v>1.847</v>
      </c>
      <c r="AI7" s="2">
        <f t="shared" si="6"/>
        <v>2.2069999999999999</v>
      </c>
      <c r="AJ7" s="2">
        <f t="shared" si="6"/>
        <v>2.5670000000000002</v>
      </c>
      <c r="AK7" s="2">
        <f t="shared" si="6"/>
        <v>2.927</v>
      </c>
      <c r="AL7" s="2">
        <f t="shared" si="6"/>
        <v>3.2869999999999999</v>
      </c>
      <c r="AM7" s="2">
        <f t="shared" si="6"/>
        <v>3.6469999999999998</v>
      </c>
      <c r="AN7" s="2">
        <f t="shared" si="6"/>
        <v>4.0069999999999997</v>
      </c>
      <c r="AO7" s="2">
        <f t="shared" si="6"/>
        <v>4.367</v>
      </c>
      <c r="AP7" s="3">
        <f t="shared" si="1"/>
        <v>0.34699999999999998</v>
      </c>
      <c r="AQ7" s="3">
        <f t="shared" si="2"/>
        <v>0.70700000000000007</v>
      </c>
      <c r="AR7" s="3">
        <f t="shared" si="2"/>
        <v>1.0669999999999999</v>
      </c>
      <c r="AS7" s="3">
        <f t="shared" si="2"/>
        <v>1.427</v>
      </c>
      <c r="AT7" s="3">
        <f t="shared" si="2"/>
        <v>1.7869999999999999</v>
      </c>
      <c r="AU7" s="3">
        <f t="shared" si="2"/>
        <v>2.1469999999999998</v>
      </c>
      <c r="AV7" s="3">
        <f t="shared" si="2"/>
        <v>2.5070000000000001</v>
      </c>
      <c r="AW7" s="3">
        <f t="shared" si="2"/>
        <v>2.867</v>
      </c>
      <c r="AX7" s="3">
        <f t="shared" si="2"/>
        <v>3.2269999999999999</v>
      </c>
      <c r="AY7" s="3">
        <f t="shared" si="2"/>
        <v>3.5869999999999997</v>
      </c>
      <c r="AZ7" s="3">
        <f>AN7-0.06</f>
        <v>3.9469999999999996</v>
      </c>
      <c r="BA7" s="3">
        <f t="shared" si="2"/>
        <v>4.3070000000000004</v>
      </c>
    </row>
    <row r="8" spans="1:53" x14ac:dyDescent="0.25">
      <c r="B8" s="9" t="s">
        <v>23</v>
      </c>
      <c r="C8" s="10" t="s">
        <v>25</v>
      </c>
      <c r="D8" s="10" t="s">
        <v>0</v>
      </c>
      <c r="Z8" t="s">
        <v>13</v>
      </c>
      <c r="AA8">
        <v>340</v>
      </c>
      <c r="AB8">
        <v>295</v>
      </c>
      <c r="AC8">
        <v>0</v>
      </c>
      <c r="AD8" s="2">
        <f>(((AD2-1)*$AB$8+$AA$8)+$AC$8)/1000</f>
        <v>0.34</v>
      </c>
      <c r="AE8" s="2">
        <f t="shared" ref="AE8:AO8" si="7">(((AE2-1)*$AB$8+$AA$8)+$AC$8)/1000</f>
        <v>0.63500000000000001</v>
      </c>
      <c r="AF8" s="2">
        <f t="shared" si="7"/>
        <v>0.93</v>
      </c>
      <c r="AG8" s="2">
        <f t="shared" si="7"/>
        <v>1.2250000000000001</v>
      </c>
      <c r="AH8" s="2">
        <f t="shared" si="7"/>
        <v>1.52</v>
      </c>
      <c r="AI8" s="2">
        <f t="shared" si="7"/>
        <v>1.8149999999999999</v>
      </c>
      <c r="AJ8" s="2">
        <f t="shared" si="7"/>
        <v>2.11</v>
      </c>
      <c r="AK8" s="2">
        <f t="shared" si="7"/>
        <v>2.4049999999999998</v>
      </c>
      <c r="AL8" s="2">
        <f t="shared" si="7"/>
        <v>2.7</v>
      </c>
      <c r="AM8" s="2">
        <f t="shared" si="7"/>
        <v>2.9950000000000001</v>
      </c>
      <c r="AN8" s="2">
        <f t="shared" si="7"/>
        <v>3.29</v>
      </c>
      <c r="AO8" s="2">
        <f t="shared" si="7"/>
        <v>3.585</v>
      </c>
      <c r="AP8" s="3">
        <f t="shared" si="1"/>
        <v>0.28000000000000003</v>
      </c>
      <c r="AQ8" s="3">
        <f t="shared" si="2"/>
        <v>0.57499999999999996</v>
      </c>
      <c r="AR8" s="3">
        <f t="shared" si="2"/>
        <v>0.87000000000000011</v>
      </c>
      <c r="AS8" s="3">
        <f t="shared" si="2"/>
        <v>1.165</v>
      </c>
      <c r="AT8" s="3">
        <f t="shared" si="2"/>
        <v>1.46</v>
      </c>
      <c r="AU8" s="3">
        <f t="shared" si="2"/>
        <v>1.7549999999999999</v>
      </c>
      <c r="AV8" s="3">
        <f t="shared" si="2"/>
        <v>2.0499999999999998</v>
      </c>
      <c r="AW8" s="3">
        <f t="shared" si="2"/>
        <v>2.3449999999999998</v>
      </c>
      <c r="AX8" s="3">
        <f t="shared" si="2"/>
        <v>2.64</v>
      </c>
      <c r="AY8" s="3">
        <f t="shared" si="2"/>
        <v>2.9350000000000001</v>
      </c>
      <c r="AZ8" s="3">
        <f>AN8-0.06</f>
        <v>3.23</v>
      </c>
      <c r="BA8" s="3">
        <f t="shared" si="2"/>
        <v>3.5249999999999999</v>
      </c>
    </row>
    <row r="9" spans="1:53" x14ac:dyDescent="0.25">
      <c r="B9" s="8" t="s">
        <v>31</v>
      </c>
      <c r="C9" s="20" t="s">
        <v>1</v>
      </c>
      <c r="D9" s="18">
        <f>$C$3*3</f>
        <v>0</v>
      </c>
    </row>
    <row r="10" spans="1:53" x14ac:dyDescent="0.25">
      <c r="B10" s="8" t="s">
        <v>32</v>
      </c>
      <c r="C10" s="21" t="s">
        <v>1</v>
      </c>
      <c r="D10" s="18">
        <f>$C$3*7</f>
        <v>0</v>
      </c>
    </row>
    <row r="11" spans="1:53" x14ac:dyDescent="0.25">
      <c r="B11" s="8" t="s">
        <v>40</v>
      </c>
      <c r="C11" s="13" t="s">
        <v>1</v>
      </c>
      <c r="D11" s="18">
        <f>(7*4-4)*C3</f>
        <v>0</v>
      </c>
    </row>
    <row r="12" spans="1:53" x14ac:dyDescent="0.25">
      <c r="B12" s="15" t="s">
        <v>27</v>
      </c>
      <c r="C12" s="13" t="s">
        <v>1</v>
      </c>
      <c r="D12" s="18">
        <f>8*$D$11</f>
        <v>0</v>
      </c>
    </row>
    <row r="13" spans="1:53" x14ac:dyDescent="0.25">
      <c r="A13" s="1"/>
      <c r="B13" s="8" t="s">
        <v>34</v>
      </c>
      <c r="C13" s="13" t="s">
        <v>1</v>
      </c>
      <c r="D13" s="18">
        <f>IF(C3=0,0,IF(C3=1,2,$C$3+1))</f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53" x14ac:dyDescent="0.25">
      <c r="A14" s="1"/>
      <c r="B14" s="8" t="s">
        <v>41</v>
      </c>
      <c r="C14" s="13" t="str">
        <f>C13</f>
        <v>-</v>
      </c>
      <c r="D14" s="18">
        <f>$D$13*2</f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AB14" t="s">
        <v>9</v>
      </c>
      <c r="AD14" t="s">
        <v>10</v>
      </c>
      <c r="AF14" t="s">
        <v>11</v>
      </c>
      <c r="AH14" t="s">
        <v>12</v>
      </c>
      <c r="AJ14" t="s">
        <v>17</v>
      </c>
      <c r="AL14" t="s">
        <v>13</v>
      </c>
      <c r="AQ14" t="s">
        <v>9</v>
      </c>
      <c r="AS14" t="s">
        <v>10</v>
      </c>
      <c r="AU14" t="s">
        <v>11</v>
      </c>
      <c r="AW14" t="s">
        <v>12</v>
      </c>
      <c r="AY14" t="s">
        <v>17</v>
      </c>
      <c r="BA14" t="s">
        <v>13</v>
      </c>
    </row>
    <row r="15" spans="1:53" ht="30" x14ac:dyDescent="0.25">
      <c r="A15" s="1"/>
      <c r="B15" s="17" t="s">
        <v>36</v>
      </c>
      <c r="C15" s="13" t="str">
        <f t="shared" ref="C15" si="8">C14</f>
        <v>-</v>
      </c>
      <c r="D15" s="18">
        <f>IF(B2="Корабельная_доска",VLOOKUP(2.06,AB15:AC26,2,FALSE),
IF(B2="ЭкоБрус",VLOOKUP(2.06,AD15:AE23,2,FALSE),
IF(B2="ЭкоБрус_New",VLOOKUP(2.06,AF15:AG22,2,FALSE),
IF(B2="Блокхаус_New",VLOOKUP(2.06,AH15:AI22,2,FALSE),
IF(B2="Блокхаус",VLOOKUP(2.06,AJ15:AK22,2,FALSE),
IF(B2="КвадроБрус",VLOOKUP(2.06,AL15:AM24,2,FALSE)))))))*C3</f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AA15">
        <v>1</v>
      </c>
      <c r="AB15" s="5">
        <v>1.9450000000000001</v>
      </c>
      <c r="AC15">
        <v>10</v>
      </c>
      <c r="AD15" s="5">
        <v>1.98</v>
      </c>
      <c r="AE15">
        <v>12</v>
      </c>
      <c r="AF15" s="5">
        <v>2.0609999999999999</v>
      </c>
      <c r="AG15">
        <v>12</v>
      </c>
      <c r="AH15" s="5">
        <v>2.048</v>
      </c>
      <c r="AI15">
        <v>12</v>
      </c>
      <c r="AJ15" s="5">
        <v>1.847</v>
      </c>
      <c r="AK15">
        <v>10</v>
      </c>
      <c r="AL15" s="5">
        <v>1.8149999999999999</v>
      </c>
      <c r="AM15">
        <v>10</v>
      </c>
      <c r="AP15">
        <v>1</v>
      </c>
      <c r="AQ15" s="5">
        <v>0.26500000000000001</v>
      </c>
      <c r="AS15" s="5">
        <v>0.38</v>
      </c>
      <c r="AU15" s="5">
        <v>0.40100000000000002</v>
      </c>
      <c r="AW15" s="5">
        <v>0.378</v>
      </c>
      <c r="AY15" s="5">
        <v>0.40699999999999997</v>
      </c>
      <c r="BA15" s="5">
        <v>0.34</v>
      </c>
    </row>
    <row r="16" spans="1:53" x14ac:dyDescent="0.25">
      <c r="A16" s="1"/>
      <c r="B16" s="11" t="s">
        <v>24</v>
      </c>
      <c r="C16" s="14"/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AA16">
        <v>2</v>
      </c>
      <c r="AB16" s="5">
        <v>2.1850000000000001</v>
      </c>
      <c r="AC16">
        <v>12</v>
      </c>
      <c r="AD16" s="5">
        <v>2.06</v>
      </c>
      <c r="AE16">
        <v>14</v>
      </c>
      <c r="AF16" s="5">
        <v>2.06</v>
      </c>
      <c r="AG16">
        <v>14</v>
      </c>
      <c r="AH16" s="5">
        <v>2.06</v>
      </c>
      <c r="AI16">
        <v>12</v>
      </c>
      <c r="AJ16" s="5">
        <v>2.2069999999999999</v>
      </c>
      <c r="AK16">
        <v>12</v>
      </c>
      <c r="AL16" s="5">
        <v>2.11</v>
      </c>
      <c r="AM16">
        <v>12</v>
      </c>
      <c r="AP16">
        <v>2</v>
      </c>
      <c r="AQ16" s="5">
        <v>0.505</v>
      </c>
      <c r="AS16" s="5">
        <v>0.7</v>
      </c>
      <c r="AU16" s="5">
        <v>0.73299999999999998</v>
      </c>
      <c r="AW16" s="5">
        <v>0.71199999999999997</v>
      </c>
      <c r="AY16" s="5">
        <v>0.76700000000000002</v>
      </c>
      <c r="BA16" s="5">
        <v>0.63500000000000001</v>
      </c>
    </row>
    <row r="17" spans="1:53" x14ac:dyDescent="0.25">
      <c r="A17" s="1"/>
      <c r="B17" s="8" t="s">
        <v>3</v>
      </c>
      <c r="C17" s="20">
        <v>2.5</v>
      </c>
      <c r="D17" s="18">
        <f>$C$3*2</f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AB17" s="5">
        <v>2.06</v>
      </c>
      <c r="AC17">
        <v>18</v>
      </c>
      <c r="AD17" s="5"/>
      <c r="AF17" s="5"/>
      <c r="AH17" s="5"/>
      <c r="AJ17" s="5">
        <v>2.06</v>
      </c>
      <c r="AK17">
        <v>12</v>
      </c>
      <c r="AL17" s="5">
        <v>2.06</v>
      </c>
      <c r="AM17">
        <v>14</v>
      </c>
      <c r="AP17">
        <v>3</v>
      </c>
      <c r="AQ17" s="5">
        <v>0.745</v>
      </c>
      <c r="AS17" s="5">
        <v>1.02</v>
      </c>
      <c r="AU17" s="5">
        <v>1.0649999999999999</v>
      </c>
      <c r="AW17" s="5">
        <v>1.046</v>
      </c>
      <c r="AY17" s="5">
        <v>1.127</v>
      </c>
      <c r="BA17" s="5">
        <v>0.93</v>
      </c>
    </row>
    <row r="18" spans="1:53" x14ac:dyDescent="0.25">
      <c r="A18" s="1"/>
      <c r="B18" s="8" t="s">
        <v>8</v>
      </c>
      <c r="C18" s="20">
        <v>2.06</v>
      </c>
      <c r="D18" s="18">
        <f>4*$C$3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AB18" s="5"/>
      <c r="AD18" s="5"/>
      <c r="AF18" s="5"/>
      <c r="AH18" s="5"/>
      <c r="AJ18" s="5"/>
      <c r="AL18" s="5"/>
      <c r="AP18">
        <v>4</v>
      </c>
      <c r="AQ18" s="5">
        <v>0.98499999999999999</v>
      </c>
      <c r="AS18" s="5">
        <v>1.34</v>
      </c>
      <c r="AU18" s="5">
        <v>1.397</v>
      </c>
      <c r="AW18" s="5">
        <v>1.38</v>
      </c>
      <c r="AY18" s="5">
        <v>1.4870000000000001</v>
      </c>
      <c r="BA18" s="5">
        <v>1.2250000000000001</v>
      </c>
    </row>
    <row r="19" spans="1:53" x14ac:dyDescent="0.25">
      <c r="A19" s="1"/>
      <c r="B19" s="8" t="s">
        <v>4</v>
      </c>
      <c r="C19" s="20">
        <v>2.5</v>
      </c>
      <c r="D19" s="18">
        <f>$C$3</f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AB19" s="5"/>
      <c r="AD19" s="5"/>
      <c r="AF19" s="5"/>
      <c r="AH19" s="5"/>
      <c r="AJ19" s="5"/>
      <c r="AL19" s="5"/>
      <c r="AP19">
        <v>5</v>
      </c>
      <c r="AQ19" s="5">
        <v>1.2250000000000001</v>
      </c>
      <c r="AS19" s="5">
        <v>1.66</v>
      </c>
      <c r="AU19" s="5">
        <v>1.7290000000000001</v>
      </c>
      <c r="AW19" s="5">
        <v>1.714</v>
      </c>
      <c r="AY19" s="5">
        <v>1.847</v>
      </c>
      <c r="BA19" s="5">
        <v>1.52</v>
      </c>
    </row>
    <row r="20" spans="1:53" x14ac:dyDescent="0.25">
      <c r="A20" s="1"/>
      <c r="B20" s="8" t="s">
        <v>5</v>
      </c>
      <c r="C20" s="20">
        <f>ROUNDDOWN(2.5-0.005,2)</f>
        <v>2.4900000000000002</v>
      </c>
      <c r="D20" s="18">
        <f>(2*((2.06*1000-$V$2-$X$2)/$W$2+1))*C3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AB20" s="5"/>
      <c r="AD20" s="5"/>
      <c r="AF20" s="5"/>
      <c r="AH20" s="5"/>
      <c r="AJ20" s="5"/>
      <c r="AL20" s="5"/>
      <c r="AP20">
        <v>6</v>
      </c>
      <c r="AQ20" s="5">
        <v>1.4650000000000001</v>
      </c>
      <c r="AS20" s="5">
        <v>1.98</v>
      </c>
      <c r="AU20" s="5">
        <v>2.0609999999999999</v>
      </c>
      <c r="AW20" s="5">
        <v>2.048</v>
      </c>
      <c r="AY20" s="5">
        <v>2.2069999999999999</v>
      </c>
      <c r="BA20" s="5">
        <v>1.8149999999999999</v>
      </c>
    </row>
    <row r="21" spans="1:53" x14ac:dyDescent="0.25">
      <c r="A21" s="1"/>
      <c r="B21" s="8" t="s">
        <v>28</v>
      </c>
      <c r="C21" s="20" t="s">
        <v>1</v>
      </c>
      <c r="D21" s="18">
        <f>IF(C3=0,0,2*(D20*7))</f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AB21" s="5"/>
      <c r="AD21" s="5"/>
      <c r="AF21" s="5"/>
      <c r="AH21" s="5"/>
      <c r="AJ21" s="5"/>
      <c r="AL21" s="5"/>
      <c r="AP21">
        <v>7</v>
      </c>
      <c r="AQ21" s="5">
        <v>1.7050000000000001</v>
      </c>
      <c r="AS21" s="5">
        <v>2.2999999999999998</v>
      </c>
      <c r="AU21" s="5">
        <v>2.3929999999999998</v>
      </c>
      <c r="AW21" s="5">
        <v>2.3820000000000001</v>
      </c>
      <c r="AY21" s="5">
        <v>2.5670000000000002</v>
      </c>
      <c r="BA21" s="5">
        <v>2.11</v>
      </c>
    </row>
    <row r="22" spans="1:53" x14ac:dyDescent="0.25">
      <c r="A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AB22" s="5"/>
      <c r="AD22" s="5"/>
      <c r="AF22" s="5"/>
      <c r="AH22" s="5"/>
      <c r="AJ22" s="5"/>
      <c r="AL22" s="5"/>
      <c r="AP22">
        <v>8</v>
      </c>
      <c r="AQ22" s="5">
        <v>1.9450000000000001</v>
      </c>
      <c r="AS22" s="5">
        <v>2.62</v>
      </c>
      <c r="AU22" s="5">
        <v>2.7250000000000001</v>
      </c>
      <c r="AW22" s="5">
        <v>2.7160000000000002</v>
      </c>
      <c r="AY22" s="5">
        <v>2.927</v>
      </c>
      <c r="BA22" s="5">
        <v>2.4049999999999998</v>
      </c>
    </row>
    <row r="23" spans="1:53" hidden="1" x14ac:dyDescent="0.25">
      <c r="A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AB23" s="5"/>
      <c r="AD23" s="5"/>
      <c r="AF23" s="5"/>
      <c r="AI23" s="5"/>
      <c r="AJ23" s="5"/>
      <c r="AL23" s="5"/>
      <c r="AP23">
        <v>9</v>
      </c>
      <c r="AQ23" s="5">
        <v>2.1850000000000001</v>
      </c>
      <c r="AS23" s="5">
        <v>2.94</v>
      </c>
      <c r="AU23" s="5">
        <v>3.0569999999999999</v>
      </c>
      <c r="AW23" s="5">
        <v>3.05</v>
      </c>
      <c r="AY23" s="5">
        <v>3.2869999999999999</v>
      </c>
      <c r="BA23" s="5">
        <v>2.7</v>
      </c>
    </row>
    <row r="24" spans="1:53" hidden="1" x14ac:dyDescent="0.25">
      <c r="A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AB24" s="5"/>
      <c r="AD24" s="5"/>
      <c r="AF24" s="5"/>
      <c r="AI24" s="5"/>
      <c r="AJ24" s="5"/>
      <c r="AL24" s="5"/>
      <c r="AP24">
        <v>10</v>
      </c>
      <c r="AQ24" s="5">
        <v>2.4249999999999998</v>
      </c>
      <c r="AS24" s="5">
        <v>3.26</v>
      </c>
      <c r="AU24" s="5">
        <v>3.3889999999999998</v>
      </c>
      <c r="AW24" s="5">
        <v>3.3839999999999999</v>
      </c>
      <c r="AY24" s="5">
        <v>3.6469999999999998</v>
      </c>
      <c r="BA24" s="5">
        <v>2.9950000000000001</v>
      </c>
    </row>
    <row r="25" spans="1:53" hidden="1" x14ac:dyDescent="0.25">
      <c r="A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AB25" s="5"/>
      <c r="AD25" s="5"/>
      <c r="AF25" s="5"/>
      <c r="AI25" s="5"/>
      <c r="AJ25" s="5"/>
      <c r="AK25" s="5"/>
      <c r="AP25">
        <v>11</v>
      </c>
      <c r="AQ25" s="5">
        <v>2.665</v>
      </c>
      <c r="AS25" s="5">
        <v>3.58</v>
      </c>
      <c r="AU25" s="5">
        <v>3.7210000000000001</v>
      </c>
      <c r="AW25" s="5">
        <v>3.718</v>
      </c>
      <c r="AY25" s="5">
        <v>4.0069999999999997</v>
      </c>
      <c r="BA25" s="5">
        <v>3.29</v>
      </c>
    </row>
    <row r="26" spans="1:53" hidden="1" x14ac:dyDescent="0.25">
      <c r="A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AB26" s="5"/>
      <c r="AD26" s="5"/>
      <c r="AF26" s="5"/>
      <c r="AI26" s="5"/>
      <c r="AJ26" s="5"/>
      <c r="AK26" s="5"/>
      <c r="AP26">
        <v>12</v>
      </c>
      <c r="AQ26" s="5">
        <v>2.9049999999999998</v>
      </c>
      <c r="AS26" s="5">
        <v>3.9</v>
      </c>
      <c r="AU26" s="5">
        <v>4.0529999999999999</v>
      </c>
      <c r="AW26" s="5">
        <v>4.0519999999999996</v>
      </c>
      <c r="AY26" s="5">
        <v>4.367</v>
      </c>
      <c r="BA26" s="5">
        <v>3.585</v>
      </c>
    </row>
    <row r="27" spans="1:53" hidden="1" x14ac:dyDescent="0.25">
      <c r="A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AJ27" s="5"/>
    </row>
    <row r="28" spans="1:53" hidden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53" hidden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AB29" t="s">
        <v>9</v>
      </c>
      <c r="AD29" t="s">
        <v>10</v>
      </c>
      <c r="AF29" t="s">
        <v>11</v>
      </c>
      <c r="AH29" t="s">
        <v>12</v>
      </c>
      <c r="AL29" t="s">
        <v>13</v>
      </c>
    </row>
    <row r="30" spans="1:53" hidden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AA30">
        <v>1</v>
      </c>
      <c r="AB30">
        <v>0.26500000000000001</v>
      </c>
      <c r="AC30">
        <v>4</v>
      </c>
      <c r="AD30">
        <v>0.38</v>
      </c>
      <c r="AE30">
        <v>2</v>
      </c>
      <c r="AF30">
        <v>0.40100000000000002</v>
      </c>
      <c r="AG30">
        <v>2</v>
      </c>
      <c r="AH30">
        <v>0.378</v>
      </c>
      <c r="AI30">
        <v>2</v>
      </c>
      <c r="AJ30" t="s">
        <v>17</v>
      </c>
      <c r="AK30">
        <v>2</v>
      </c>
      <c r="AL30">
        <v>0.34</v>
      </c>
      <c r="AM30">
        <v>4</v>
      </c>
    </row>
    <row r="31" spans="1:53" ht="15" hidden="1" customHeight="1" x14ac:dyDescent="0.25">
      <c r="AA31">
        <v>2</v>
      </c>
      <c r="AB31">
        <v>0.505</v>
      </c>
      <c r="AC31">
        <v>4</v>
      </c>
      <c r="AD31">
        <v>0.7</v>
      </c>
      <c r="AE31">
        <v>4</v>
      </c>
      <c r="AF31">
        <v>0.73299999999999998</v>
      </c>
      <c r="AG31">
        <v>4</v>
      </c>
      <c r="AH31">
        <v>0.71199999999999997</v>
      </c>
      <c r="AI31">
        <v>4</v>
      </c>
      <c r="AJ31">
        <v>0.40699999999999997</v>
      </c>
      <c r="AK31">
        <v>4</v>
      </c>
      <c r="AL31">
        <v>0.63500000000000001</v>
      </c>
      <c r="AM31">
        <v>4</v>
      </c>
    </row>
    <row r="32" spans="1:53" ht="15" hidden="1" customHeight="1" x14ac:dyDescent="0.25">
      <c r="AA32">
        <v>3</v>
      </c>
      <c r="AB32">
        <v>0.745</v>
      </c>
      <c r="AC32">
        <v>4</v>
      </c>
      <c r="AD32">
        <v>1.02</v>
      </c>
      <c r="AE32">
        <v>6</v>
      </c>
      <c r="AF32">
        <v>1.0649999999999999</v>
      </c>
      <c r="AG32">
        <v>6</v>
      </c>
      <c r="AH32">
        <v>1.046</v>
      </c>
      <c r="AI32">
        <v>6</v>
      </c>
      <c r="AJ32">
        <v>0.76700000000000002</v>
      </c>
      <c r="AK32">
        <v>6</v>
      </c>
      <c r="AL32">
        <v>0.93</v>
      </c>
      <c r="AM32">
        <v>6</v>
      </c>
    </row>
    <row r="33" spans="27:39" ht="15" hidden="1" customHeight="1" x14ac:dyDescent="0.25">
      <c r="AA33">
        <v>4</v>
      </c>
      <c r="AB33">
        <v>0.98499999999999999</v>
      </c>
      <c r="AC33">
        <v>6</v>
      </c>
      <c r="AD33">
        <v>1.34</v>
      </c>
      <c r="AE33">
        <v>8</v>
      </c>
      <c r="AF33">
        <v>1.397</v>
      </c>
      <c r="AG33">
        <v>8</v>
      </c>
      <c r="AH33">
        <v>1.38</v>
      </c>
      <c r="AI33">
        <v>8</v>
      </c>
      <c r="AJ33">
        <v>1.127</v>
      </c>
      <c r="AK33">
        <v>8</v>
      </c>
      <c r="AL33">
        <v>1.2250000000000001</v>
      </c>
      <c r="AM33">
        <v>6</v>
      </c>
    </row>
    <row r="34" spans="27:39" ht="15" hidden="1" customHeight="1" x14ac:dyDescent="0.25">
      <c r="AA34">
        <v>5</v>
      </c>
      <c r="AB34">
        <v>1.2250000000000001</v>
      </c>
      <c r="AC34">
        <v>6</v>
      </c>
      <c r="AD34">
        <v>1.66</v>
      </c>
      <c r="AE34">
        <v>10</v>
      </c>
      <c r="AF34">
        <v>1.7290000000000001</v>
      </c>
      <c r="AG34">
        <v>10</v>
      </c>
      <c r="AH34">
        <v>1.714</v>
      </c>
      <c r="AI34">
        <v>10</v>
      </c>
      <c r="AJ34">
        <v>1.4870000000000001</v>
      </c>
      <c r="AK34">
        <v>10</v>
      </c>
      <c r="AL34">
        <v>1.52</v>
      </c>
      <c r="AM34">
        <v>8</v>
      </c>
    </row>
    <row r="35" spans="27:39" ht="15" hidden="1" customHeight="1" x14ac:dyDescent="0.25">
      <c r="AA35">
        <v>6</v>
      </c>
      <c r="AB35">
        <v>1.4650000000000001</v>
      </c>
      <c r="AC35">
        <v>8</v>
      </c>
      <c r="AD35">
        <v>1.98</v>
      </c>
      <c r="AE35">
        <v>12</v>
      </c>
      <c r="AF35">
        <v>2.0609999999999999</v>
      </c>
      <c r="AG35">
        <v>12</v>
      </c>
      <c r="AH35">
        <v>2.048</v>
      </c>
      <c r="AI35">
        <v>12</v>
      </c>
      <c r="AJ35">
        <v>1.847</v>
      </c>
      <c r="AK35">
        <v>12</v>
      </c>
      <c r="AL35">
        <v>1.8149999999999999</v>
      </c>
      <c r="AM35">
        <v>10</v>
      </c>
    </row>
    <row r="36" spans="27:39" ht="15" hidden="1" customHeight="1" x14ac:dyDescent="0.25">
      <c r="AA36">
        <v>7</v>
      </c>
      <c r="AB36">
        <v>1.7050000000000001</v>
      </c>
      <c r="AC36">
        <v>10</v>
      </c>
      <c r="AD36">
        <v>2.2999999999999998</v>
      </c>
      <c r="AE36">
        <v>12</v>
      </c>
      <c r="AF36">
        <v>2.3929999999999998</v>
      </c>
      <c r="AG36">
        <v>12</v>
      </c>
      <c r="AH36">
        <v>2.3820000000000001</v>
      </c>
      <c r="AI36">
        <v>14</v>
      </c>
      <c r="AJ36">
        <v>2.2069999999999999</v>
      </c>
      <c r="AK36">
        <v>14</v>
      </c>
      <c r="AL36">
        <v>2.11</v>
      </c>
      <c r="AM36">
        <v>12</v>
      </c>
    </row>
    <row r="37" spans="27:39" ht="15" hidden="1" customHeight="1" x14ac:dyDescent="0.25">
      <c r="AA37">
        <v>8</v>
      </c>
      <c r="AB37">
        <v>1.9450000000000001</v>
      </c>
      <c r="AC37">
        <v>10</v>
      </c>
      <c r="AD37">
        <v>2.62</v>
      </c>
      <c r="AE37">
        <v>14</v>
      </c>
      <c r="AF37">
        <v>2.7250000000000001</v>
      </c>
      <c r="AG37">
        <v>14</v>
      </c>
      <c r="AH37">
        <v>2.7160000000000002</v>
      </c>
      <c r="AI37">
        <v>14</v>
      </c>
      <c r="AJ37">
        <v>2.5670000000000002</v>
      </c>
      <c r="AK37">
        <v>16</v>
      </c>
      <c r="AL37">
        <v>2.4049999999999998</v>
      </c>
      <c r="AM37">
        <v>14</v>
      </c>
    </row>
    <row r="38" spans="27:39" ht="15" hidden="1" customHeight="1" x14ac:dyDescent="0.25">
      <c r="AA38">
        <v>9</v>
      </c>
      <c r="AB38">
        <v>2.1850000000000001</v>
      </c>
      <c r="AC38">
        <v>12</v>
      </c>
      <c r="AD38">
        <v>2.94</v>
      </c>
      <c r="AE38">
        <v>16</v>
      </c>
      <c r="AJ38">
        <v>2.927</v>
      </c>
      <c r="AL38">
        <v>2.7</v>
      </c>
      <c r="AM38">
        <v>16</v>
      </c>
    </row>
    <row r="39" spans="27:39" ht="15" hidden="1" customHeight="1" x14ac:dyDescent="0.25">
      <c r="AA39">
        <v>10</v>
      </c>
      <c r="AB39">
        <v>2.4249999999999998</v>
      </c>
      <c r="AC39">
        <v>12</v>
      </c>
      <c r="AL39">
        <v>2.9950000000000001</v>
      </c>
      <c r="AM39">
        <v>18</v>
      </c>
    </row>
    <row r="40" spans="27:39" ht="15" hidden="1" customHeight="1" x14ac:dyDescent="0.25">
      <c r="AA40">
        <v>11</v>
      </c>
      <c r="AB40">
        <v>2.665</v>
      </c>
      <c r="AC40">
        <v>14</v>
      </c>
    </row>
    <row r="41" spans="27:39" ht="15" hidden="1" customHeight="1" x14ac:dyDescent="0.25">
      <c r="AA41">
        <v>12</v>
      </c>
      <c r="AB41">
        <v>2.9049999999999998</v>
      </c>
      <c r="AC41">
        <v>14</v>
      </c>
    </row>
  </sheetData>
  <mergeCells count="6">
    <mergeCell ref="AD1:AO1"/>
    <mergeCell ref="AP1:BA1"/>
    <mergeCell ref="B2:C2"/>
    <mergeCell ref="B6:C6"/>
    <mergeCell ref="B4:C4"/>
    <mergeCell ref="B5:C5"/>
  </mergeCells>
  <dataValidations count="1">
    <dataValidation type="list" allowBlank="1" showInputMessage="1" showErrorMessage="1" sqref="B2" xr:uid="{FEEA8ADC-372C-47C1-AB11-BBC40791A6DA}">
      <formula1>$Z$3:$Z$8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3B68E-862A-4F71-9BAD-2A9FE074576A}">
  <sheetPr>
    <pageSetUpPr fitToPage="1"/>
  </sheetPr>
  <dimension ref="A1:BP30"/>
  <sheetViews>
    <sheetView showGridLines="0" zoomScale="115" zoomScaleNormal="115" zoomScaleSheetLayoutView="85" workbookViewId="0"/>
  </sheetViews>
  <sheetFormatPr defaultColWidth="0" defaultRowHeight="15" zeroHeight="1" x14ac:dyDescent="0.25"/>
  <cols>
    <col min="1" max="1" width="5.140625" customWidth="1"/>
    <col min="2" max="2" width="41" customWidth="1"/>
    <col min="3" max="4" width="9.28515625" customWidth="1"/>
    <col min="5" max="15" width="9.140625" customWidth="1"/>
    <col min="16" max="16" width="6.28515625" customWidth="1"/>
    <col min="17" max="17" width="4.7109375" customWidth="1"/>
    <col min="18" max="25" width="9.140625" hidden="1" customWidth="1"/>
    <col min="26" max="26" width="7" hidden="1" customWidth="1"/>
    <col min="27" max="27" width="2" hidden="1" customWidth="1"/>
    <col min="28" max="31" width="9.140625" hidden="1" customWidth="1"/>
    <col min="32" max="32" width="14.5703125" hidden="1" customWidth="1"/>
    <col min="33" max="33" width="7" hidden="1" customWidth="1"/>
    <col min="34" max="34" width="8.5703125" hidden="1" customWidth="1"/>
    <col min="35" max="55" width="9.140625" hidden="1" customWidth="1"/>
    <col min="56" max="59" width="6.85546875" hidden="1" customWidth="1"/>
    <col min="60" max="64" width="9.140625" hidden="1" customWidth="1"/>
    <col min="65" max="68" width="6.85546875" hidden="1" customWidth="1"/>
    <col min="69" max="16384" width="9.140625" hidden="1"/>
  </cols>
  <sheetData>
    <row r="1" spans="1:34" ht="15" customHeight="1" x14ac:dyDescent="0.25">
      <c r="AB1" t="s">
        <v>15</v>
      </c>
      <c r="AC1" t="s">
        <v>14</v>
      </c>
    </row>
    <row r="2" spans="1:34" x14ac:dyDescent="0.25">
      <c r="B2" s="25" t="s">
        <v>26</v>
      </c>
      <c r="C2" s="25"/>
      <c r="D2" s="16" t="s">
        <v>29</v>
      </c>
      <c r="AB2" s="6">
        <f>VLOOKUP($B$2,$AF$3:$AH$4,2,FALSE)</f>
        <v>200</v>
      </c>
      <c r="AC2" s="6">
        <f>VLOOKUP($B$2,$AF$3:$AH$8,3,FALSE)</f>
        <v>176</v>
      </c>
      <c r="AD2" s="6"/>
      <c r="AF2" t="s">
        <v>18</v>
      </c>
      <c r="AG2" t="s">
        <v>15</v>
      </c>
      <c r="AH2" t="s">
        <v>14</v>
      </c>
    </row>
    <row r="3" spans="1:34" x14ac:dyDescent="0.25">
      <c r="B3" s="7" t="s">
        <v>2</v>
      </c>
      <c r="C3" s="12">
        <v>0</v>
      </c>
      <c r="D3" s="16" t="s">
        <v>30</v>
      </c>
      <c r="AF3" t="s">
        <v>26</v>
      </c>
      <c r="AG3">
        <v>200</v>
      </c>
      <c r="AH3">
        <v>176</v>
      </c>
    </row>
    <row r="4" spans="1:34" x14ac:dyDescent="0.25">
      <c r="B4" s="29" t="s">
        <v>37</v>
      </c>
      <c r="C4" s="30"/>
      <c r="D4" s="16"/>
      <c r="AF4" t="s">
        <v>13</v>
      </c>
      <c r="AG4">
        <v>340</v>
      </c>
      <c r="AH4">
        <v>295</v>
      </c>
    </row>
    <row r="5" spans="1:34" x14ac:dyDescent="0.25">
      <c r="B5" s="29" t="s">
        <v>35</v>
      </c>
      <c r="C5" s="30"/>
      <c r="D5" s="16"/>
    </row>
    <row r="6" spans="1:34" x14ac:dyDescent="0.25"/>
    <row r="7" spans="1:34" x14ac:dyDescent="0.25"/>
    <row r="8" spans="1:34" x14ac:dyDescent="0.25">
      <c r="B8" s="9" t="s">
        <v>23</v>
      </c>
      <c r="C8" s="10" t="s">
        <v>25</v>
      </c>
      <c r="D8" s="10" t="s">
        <v>0</v>
      </c>
    </row>
    <row r="9" spans="1:34" x14ac:dyDescent="0.25">
      <c r="B9" s="8" t="s">
        <v>31</v>
      </c>
      <c r="C9" s="20" t="s">
        <v>1</v>
      </c>
      <c r="D9" s="13">
        <f>$C$3*7</f>
        <v>0</v>
      </c>
    </row>
    <row r="10" spans="1:34" x14ac:dyDescent="0.25">
      <c r="B10" s="8" t="s">
        <v>32</v>
      </c>
      <c r="C10" s="21" t="s">
        <v>1</v>
      </c>
      <c r="D10" s="13">
        <f>$C$3*2</f>
        <v>0</v>
      </c>
    </row>
    <row r="11" spans="1:34" x14ac:dyDescent="0.25">
      <c r="B11" s="8" t="s">
        <v>40</v>
      </c>
      <c r="C11" s="13" t="s">
        <v>1</v>
      </c>
      <c r="D11" s="13">
        <f>IF(C3=0,0,20*C3)</f>
        <v>0</v>
      </c>
    </row>
    <row r="12" spans="1:34" x14ac:dyDescent="0.25">
      <c r="B12" s="15" t="s">
        <v>27</v>
      </c>
      <c r="C12" s="13" t="s">
        <v>1</v>
      </c>
      <c r="D12" s="13">
        <f>8*$D$11</f>
        <v>0</v>
      </c>
    </row>
    <row r="13" spans="1:34" x14ac:dyDescent="0.25">
      <c r="A13" s="1"/>
      <c r="B13" s="8" t="s">
        <v>34</v>
      </c>
      <c r="C13" s="13" t="s">
        <v>1</v>
      </c>
      <c r="D13" s="13">
        <f>IF(C3=0,0,IF(C3=1,2,$C$3+1))</f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34" x14ac:dyDescent="0.25">
      <c r="A14" s="1"/>
      <c r="B14" s="8" t="s">
        <v>41</v>
      </c>
      <c r="C14" s="13" t="str">
        <f>C13</f>
        <v>-</v>
      </c>
      <c r="D14" s="13">
        <f>$D$13*2</f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34" ht="30" x14ac:dyDescent="0.25">
      <c r="A15" s="1"/>
      <c r="B15" s="17" t="s">
        <v>33</v>
      </c>
      <c r="C15" s="13" t="str">
        <f t="shared" ref="C15" si="0">C14</f>
        <v>-</v>
      </c>
      <c r="D15" s="18">
        <f>IF(C3=0,0,10*C3)</f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34" x14ac:dyDescent="0.25">
      <c r="A16" s="1"/>
      <c r="B16" s="11" t="s">
        <v>24</v>
      </c>
      <c r="C16" s="14"/>
      <c r="D16" s="1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8" t="s">
        <v>8</v>
      </c>
      <c r="C17" s="20">
        <v>2</v>
      </c>
      <c r="D17" s="13">
        <f>4*$C$3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8" t="s">
        <v>4</v>
      </c>
      <c r="C18" s="20">
        <v>2.54</v>
      </c>
      <c r="D18" s="13">
        <f>$C$3*2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8" t="s">
        <v>5</v>
      </c>
      <c r="C19" s="20">
        <f>ROUNDDOWN(2-0.005,2)</f>
        <v>1.99</v>
      </c>
      <c r="D19" s="13">
        <f>(2*ROUNDUP(((2.54+0.04)/(AC2/1000)),0))*C3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8" t="s">
        <v>28</v>
      </c>
      <c r="C20" s="20" t="s">
        <v>1</v>
      </c>
      <c r="D20" s="13">
        <f>IF(C3=0,0,2*(D19*7))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idden="1" x14ac:dyDescent="0.25">
      <c r="A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idden="1" x14ac:dyDescent="0.25">
      <c r="A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idden="1" x14ac:dyDescent="0.25">
      <c r="A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idden="1" x14ac:dyDescent="0.25">
      <c r="A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idden="1" x14ac:dyDescent="0.25">
      <c r="A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idden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idden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idden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</sheetData>
  <mergeCells count="3">
    <mergeCell ref="B2:C2"/>
    <mergeCell ref="B5:C5"/>
    <mergeCell ref="B4:C4"/>
  </mergeCells>
  <dataValidations count="1">
    <dataValidation type="list" allowBlank="1" showInputMessage="1" showErrorMessage="1" sqref="B2:C2" xr:uid="{406AD920-C29E-46AE-93D6-BA2AFC64DB20}">
      <formula1>$AF$3:$AF$4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Горизонтальный сайдинг_забор</vt:lpstr>
      <vt:lpstr>Вертикальный сайдинг_забор</vt:lpstr>
      <vt:lpstr>'Вертикальный сайдинг_забор'!Область_печати</vt:lpstr>
      <vt:lpstr>'Горизонтальный сайдинг_забор'!Область_печати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2024-07-25T12:55:42Z</dcterms:modified>
</cp:coreProperties>
</file>